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545" windowWidth="15480" windowHeight="11220"/>
  </bookViews>
  <sheets>
    <sheet name="PONDNET" sheetId="1" r:id="rId1"/>
    <sheet name="Current" sheetId="2" r:id="rId2"/>
    <sheet name="REMOVAL" sheetId="3" r:id="rId3"/>
    <sheet name="LOAD" sheetId="4" r:id="rId4"/>
    <sheet name="CONC" sheetId="5" r:id="rId5"/>
  </sheets>
  <definedNames>
    <definedName name="\g">PONDNET!$B$86</definedName>
    <definedName name="__123Graph_A" hidden="1">PONDNET!$C$17:$H$17</definedName>
    <definedName name="__123Graph_ACONC" hidden="1">PONDNET!$C$49:$H$49</definedName>
    <definedName name="__123Graph_ALOAD" hidden="1">PONDNET!$C$38:$H$38</definedName>
    <definedName name="__123Graph_AREMOVAL" hidden="1">PONDNET!$C$17:$H$17</definedName>
    <definedName name="__123Graph_B" hidden="1">PONDNET!$C$18:$H$18</definedName>
    <definedName name="__123Graph_BCONC" hidden="1">PONDNET!$C$50:$H$50</definedName>
    <definedName name="__123Graph_BLOAD" hidden="1">PONDNET!$C$40:$H$40</definedName>
    <definedName name="__123Graph_BREMOVAL" hidden="1">PONDNET!$C$18:$H$18</definedName>
    <definedName name="__123Graph_X" hidden="1">PONDNET!$C$5:$H$5</definedName>
    <definedName name="__123Graph_XCONC" hidden="1">PONDNET!$C$5:$H$5</definedName>
    <definedName name="__123Graph_XLOAD" hidden="1">PONDNET!$C$5:$H$5</definedName>
    <definedName name="__123Graph_XREMOVAL" hidden="1">PONDNET!$C$5:$H$5</definedName>
    <definedName name="_Regression_Int" localSheetId="0" hidden="1">1</definedName>
    <definedName name="_xlnm.Print_Area" localSheetId="0">PONDNET!$A$1:$H$52</definedName>
    <definedName name="Print_Area_MI" localSheetId="0">PONDNET!$A$1:$H$52</definedName>
  </definedNames>
  <calcPr calcId="125725"/>
</workbook>
</file>

<file path=xl/calcChain.xml><?xml version="1.0" encoding="utf-8"?>
<calcChain xmlns="http://schemas.openxmlformats.org/spreadsheetml/2006/main">
  <c r="H26" i="1"/>
  <c r="H27"/>
  <c r="H36"/>
  <c r="G26"/>
  <c r="G27"/>
  <c r="G36"/>
  <c r="F26"/>
  <c r="F27"/>
  <c r="F36"/>
  <c r="E26"/>
  <c r="E27"/>
  <c r="E36"/>
  <c r="E38"/>
  <c r="E37"/>
  <c r="E30"/>
  <c r="E31"/>
  <c r="E32"/>
  <c r="E33"/>
  <c r="E8"/>
  <c r="E43"/>
  <c r="F30"/>
  <c r="F9"/>
  <c r="F8"/>
  <c r="F43"/>
  <c r="G30"/>
  <c r="G9"/>
  <c r="H9"/>
  <c r="H43"/>
  <c r="G8"/>
  <c r="H30"/>
  <c r="H8"/>
  <c r="D26"/>
  <c r="D27"/>
  <c r="D36"/>
  <c r="D38"/>
  <c r="D37"/>
  <c r="D30"/>
  <c r="D32"/>
  <c r="D33"/>
  <c r="D31"/>
  <c r="D8"/>
  <c r="D43"/>
  <c r="C26"/>
  <c r="C27"/>
  <c r="C36"/>
  <c r="C38"/>
  <c r="C37"/>
  <c r="C31"/>
  <c r="C44"/>
  <c r="C43"/>
  <c r="F45"/>
  <c r="H44"/>
  <c r="G44"/>
  <c r="F44"/>
  <c r="E44"/>
  <c r="D44"/>
  <c r="C45"/>
  <c r="C46"/>
  <c r="C47"/>
  <c r="D46"/>
  <c r="D47"/>
  <c r="D45"/>
  <c r="D49"/>
  <c r="H45"/>
  <c r="E15"/>
  <c r="F11"/>
  <c r="F31"/>
  <c r="F32"/>
  <c r="F33"/>
  <c r="E48"/>
  <c r="E49"/>
  <c r="C49"/>
  <c r="D48"/>
  <c r="D15"/>
  <c r="E46"/>
  <c r="E47"/>
  <c r="E45"/>
  <c r="G43"/>
  <c r="C30"/>
  <c r="C32"/>
  <c r="C33"/>
  <c r="E51"/>
  <c r="E52"/>
  <c r="E50"/>
  <c r="E16"/>
  <c r="E18"/>
  <c r="D51"/>
  <c r="D52"/>
  <c r="D50"/>
  <c r="D16"/>
  <c r="D18"/>
  <c r="G46"/>
  <c r="G47"/>
  <c r="G45"/>
  <c r="F15"/>
  <c r="G11"/>
  <c r="G31"/>
  <c r="G32"/>
  <c r="G33"/>
  <c r="F46"/>
  <c r="F47"/>
  <c r="F48"/>
  <c r="C48"/>
  <c r="C51"/>
  <c r="C52"/>
  <c r="C15"/>
  <c r="C17"/>
  <c r="C40"/>
  <c r="C50"/>
  <c r="C16"/>
  <c r="C18"/>
  <c r="G48"/>
  <c r="G15"/>
  <c r="H11"/>
  <c r="H31"/>
  <c r="H32"/>
  <c r="H33"/>
  <c r="D17"/>
  <c r="D40"/>
  <c r="E17"/>
  <c r="E40"/>
  <c r="H48"/>
  <c r="H15"/>
  <c r="H46"/>
  <c r="H47"/>
  <c r="C14"/>
  <c r="C39"/>
  <c r="E14"/>
  <c r="F10"/>
  <c r="F37"/>
  <c r="F38"/>
  <c r="E39"/>
  <c r="D14"/>
  <c r="D39"/>
  <c r="F49"/>
  <c r="F51"/>
  <c r="F52"/>
  <c r="F17"/>
  <c r="F40"/>
  <c r="F50"/>
  <c r="F16"/>
  <c r="F18"/>
  <c r="F14"/>
  <c r="G10"/>
  <c r="G37"/>
  <c r="G38"/>
  <c r="F39"/>
  <c r="G49"/>
  <c r="G51"/>
  <c r="G52"/>
  <c r="G50"/>
  <c r="G16"/>
  <c r="G18"/>
  <c r="G17"/>
  <c r="G40"/>
  <c r="G14"/>
  <c r="H10"/>
  <c r="H37"/>
  <c r="H38"/>
  <c r="G39"/>
  <c r="H49"/>
  <c r="H51"/>
  <c r="H52"/>
  <c r="H17"/>
  <c r="H40"/>
  <c r="H50"/>
  <c r="H16"/>
  <c r="H18"/>
  <c r="H14"/>
  <c r="H39"/>
</calcChain>
</file>

<file path=xl/comments1.xml><?xml version="1.0" encoding="utf-8"?>
<comments xmlns="http://schemas.openxmlformats.org/spreadsheetml/2006/main">
  <authors>
    <author>Ali Durgunoglu</author>
  </authors>
  <commentList>
    <comment ref="A23" authorId="0">
      <text>
        <r>
          <rPr>
            <b/>
            <sz val="8"/>
            <color indexed="81"/>
            <rFont val="Tahoma"/>
            <family val="2"/>
          </rPr>
          <t>These values must be edited based on the proposed land cover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<sst xmlns="http://schemas.openxmlformats.org/spreadsheetml/2006/main" count="100" uniqueCount="73">
  <si>
    <t>PONDNET 2.1</t>
  </si>
  <si>
    <t>FLOW AND PHOSPHORUS ROUTING IN POND NETWORKS</t>
  </si>
  <si>
    <t>W. Walker  March 1989</t>
  </si>
  <si>
    <t>Press ALT-G for Graphs</t>
  </si>
  <si>
    <t>TITLE--&gt;</t>
  </si>
  <si>
    <t>PONDNET TEST CASE</t>
  </si>
  <si>
    <t>INPUT VARIABLES....</t>
  </si>
  <si>
    <t>UNITS</t>
  </si>
  <si>
    <t>case labels</t>
  </si>
  <si>
    <t>NURP</t>
  </si>
  <si>
    <t>Pond A</t>
  </si>
  <si>
    <t>Pond B</t>
  </si>
  <si>
    <t>Pond C</t>
  </si>
  <si>
    <t>Pond D</t>
  </si>
  <si>
    <t>Pond E</t>
  </si>
  <si>
    <t>watershed area</t>
  </si>
  <si>
    <t>acres</t>
  </si>
  <si>
    <t>runoff coefficient</t>
  </si>
  <si>
    <t xml:space="preserve"> -</t>
  </si>
  <si>
    <t>pond surface area</t>
  </si>
  <si>
    <t>pond mean depth</t>
  </si>
  <si>
    <t>feet</t>
  </si>
  <si>
    <t>upstream pond p load</t>
  </si>
  <si>
    <t>lbs/yr</t>
  </si>
  <si>
    <t>upstream pond outflow</t>
  </si>
  <si>
    <t>ac-ft/yr</t>
  </si>
  <si>
    <t>OUTPUT VARIABLES........</t>
  </si>
  <si>
    <t>outflow p load</t>
  </si>
  <si>
    <t>outflow volume</t>
  </si>
  <si>
    <t>outflow p conc</t>
  </si>
  <si>
    <t>ppb</t>
  </si>
  <si>
    <t>pond removal</t>
  </si>
  <si>
    <t>%</t>
  </si>
  <si>
    <t>total removal</t>
  </si>
  <si>
    <t>ASSUMED EXPORT FACTORS.............</t>
  </si>
  <si>
    <t>period length</t>
  </si>
  <si>
    <t>yrs</t>
  </si>
  <si>
    <t>period precipitation</t>
  </si>
  <si>
    <t>inches</t>
  </si>
  <si>
    <t>runoff total p</t>
  </si>
  <si>
    <t>runoff ortho p/total p</t>
  </si>
  <si>
    <t>relative decay rate</t>
  </si>
  <si>
    <t>unit runoff</t>
  </si>
  <si>
    <t>in/yr</t>
  </si>
  <si>
    <t>unit export</t>
  </si>
  <si>
    <t>lbs/ac-y</t>
  </si>
  <si>
    <t>POND WATER BUDGETS......................</t>
  </si>
  <si>
    <t>runoff</t>
  </si>
  <si>
    <t>upstream pond</t>
  </si>
  <si>
    <t>total inflow</t>
  </si>
  <si>
    <t>outflow</t>
  </si>
  <si>
    <t>POND PHOSPHORUS BUDGETS...................</t>
  </si>
  <si>
    <t>net sedimentation</t>
  </si>
  <si>
    <t>HYDRAULIC PARAMETERS............</t>
  </si>
  <si>
    <t>pond volume</t>
  </si>
  <si>
    <t>acre-ft</t>
  </si>
  <si>
    <t>vlawmo pond volume</t>
  </si>
  <si>
    <t>relative volume</t>
  </si>
  <si>
    <t>residence time</t>
  </si>
  <si>
    <t>years</t>
  </si>
  <si>
    <t>days</t>
  </si>
  <si>
    <t>overflow rate</t>
  </si>
  <si>
    <t>ft/yr</t>
  </si>
  <si>
    <t>inflow phos conc</t>
  </si>
  <si>
    <t>outflow phos conc</t>
  </si>
  <si>
    <t>p reaction rate</t>
  </si>
  <si>
    <t>1-rp</t>
  </si>
  <si>
    <t>\g</t>
  </si>
  <si>
    <t>{windowsoff}{paneloff}/g</t>
  </si>
  <si>
    <t>x{esc}.{end}{right}~</t>
  </si>
  <si>
    <t>a{esc}.{end}{right}~</t>
  </si>
  <si>
    <t>b{esc}.{end}{right}~</t>
  </si>
  <si>
    <t>vq{home}</t>
  </si>
</sst>
</file>

<file path=xl/styles.xml><?xml version="1.0" encoding="utf-8"?>
<styleSheet xmlns="http://schemas.openxmlformats.org/spreadsheetml/2006/main">
  <numFmts count="2">
    <numFmt numFmtId="164" formatCode="0.00_)"/>
    <numFmt numFmtId="165" formatCode="0.000"/>
  </numFmts>
  <fonts count="7">
    <font>
      <sz val="10"/>
      <name val="Courier"/>
    </font>
    <font>
      <sz val="10"/>
      <color indexed="12"/>
      <name val="Courier"/>
      <family val="3"/>
    </font>
    <font>
      <b/>
      <sz val="10"/>
      <name val="Courier"/>
      <family val="3"/>
    </font>
    <font>
      <b/>
      <sz val="10"/>
      <color indexed="12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2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  <protection locked="0"/>
    </xf>
    <xf numFmtId="165" fontId="0" fillId="0" borderId="0" xfId="0" applyNumberFormat="1" applyProtection="1"/>
    <xf numFmtId="165" fontId="1" fillId="0" borderId="0" xfId="0" applyNumberFormat="1" applyFont="1" applyProtection="1">
      <protection locked="0"/>
    </xf>
    <xf numFmtId="2" fontId="1" fillId="0" borderId="0" xfId="0" applyNumberFormat="1" applyFont="1" applyProtection="1">
      <protection locked="0"/>
    </xf>
    <xf numFmtId="2" fontId="0" fillId="0" borderId="0" xfId="0" applyNumberFormat="1"/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PONDNET!$C$3</c:f>
          <c:strCache>
            <c:ptCount val="1"/>
            <c:pt idx="0">
              <c:v>PONDNET TEST CASE</c:v>
            </c:pt>
          </c:strCache>
        </c:strRef>
      </c:tx>
      <c:layout>
        <c:manualLayout>
          <c:xMode val="edge"/>
          <c:yMode val="edge"/>
          <c:x val="0.42064372918978915"/>
          <c:y val="1.963993453355155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6.6592674805771399E-2"/>
          <c:y val="0.11129296235679216"/>
          <c:w val="0.9223085460599334"/>
          <c:h val="0.77577741407528666"/>
        </c:manualLayout>
      </c:layout>
      <c:barChart>
        <c:barDir val="col"/>
        <c:grouping val="clustered"/>
        <c:ser>
          <c:idx val="0"/>
          <c:order val="0"/>
          <c:tx>
            <c:v>POND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PONDNET!$C$5:$H$5</c:f>
              <c:strCache>
                <c:ptCount val="6"/>
                <c:pt idx="0">
                  <c:v>NURP</c:v>
                </c:pt>
                <c:pt idx="1">
                  <c:v>Pond A</c:v>
                </c:pt>
                <c:pt idx="2">
                  <c:v>Pond B</c:v>
                </c:pt>
                <c:pt idx="3">
                  <c:v>Pond C</c:v>
                </c:pt>
                <c:pt idx="4">
                  <c:v>Pond D</c:v>
                </c:pt>
                <c:pt idx="5">
                  <c:v>Pond E</c:v>
                </c:pt>
              </c:strCache>
            </c:strRef>
          </c:cat>
          <c:val>
            <c:numRef>
              <c:f>PONDNET!$C$17:$H$17</c:f>
              <c:numCache>
                <c:formatCode>General</c:formatCode>
                <c:ptCount val="6"/>
                <c:pt idx="0">
                  <c:v>61.787543933986996</c:v>
                </c:pt>
                <c:pt idx="1">
                  <c:v>61.753810355489883</c:v>
                </c:pt>
                <c:pt idx="2">
                  <c:v>49.134571774175505</c:v>
                </c:pt>
                <c:pt idx="3">
                  <c:v>37.605724602979087</c:v>
                </c:pt>
                <c:pt idx="4">
                  <c:v>29.74684391585939</c:v>
                </c:pt>
                <c:pt idx="5">
                  <c:v>24.27821460305417</c:v>
                </c:pt>
              </c:numCache>
            </c:numRef>
          </c:val>
        </c:ser>
        <c:ser>
          <c:idx val="1"/>
          <c:order val="1"/>
          <c:tx>
            <c:v>TOTAL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PONDNET!$C$5:$H$5</c:f>
              <c:strCache>
                <c:ptCount val="6"/>
                <c:pt idx="0">
                  <c:v>NURP</c:v>
                </c:pt>
                <c:pt idx="1">
                  <c:v>Pond A</c:v>
                </c:pt>
                <c:pt idx="2">
                  <c:v>Pond B</c:v>
                </c:pt>
                <c:pt idx="3">
                  <c:v>Pond C</c:v>
                </c:pt>
                <c:pt idx="4">
                  <c:v>Pond D</c:v>
                </c:pt>
                <c:pt idx="5">
                  <c:v>Pond E</c:v>
                </c:pt>
              </c:strCache>
            </c:strRef>
          </c:cat>
          <c:val>
            <c:numRef>
              <c:f>PONDNET!$C$18:$H$18</c:f>
              <c:numCache>
                <c:formatCode>General</c:formatCode>
                <c:ptCount val="6"/>
                <c:pt idx="0">
                  <c:v>61.785519433003365</c:v>
                </c:pt>
                <c:pt idx="1">
                  <c:v>61.751784067296789</c:v>
                </c:pt>
                <c:pt idx="2">
                  <c:v>49.131876917050967</c:v>
                </c:pt>
                <c:pt idx="3">
                  <c:v>68.261203194329198</c:v>
                </c:pt>
                <c:pt idx="4">
                  <c:v>77.702493540883864</c:v>
                </c:pt>
                <c:pt idx="5">
                  <c:v>83.115930010157939</c:v>
                </c:pt>
              </c:numCache>
            </c:numRef>
          </c:val>
        </c:ser>
        <c:axId val="126315520"/>
        <c:axId val="126452480"/>
      </c:barChart>
      <c:catAx>
        <c:axId val="126315520"/>
        <c:scaling>
          <c:orientation val="minMax"/>
        </c:scaling>
        <c:axPos val="b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52480"/>
        <c:crosses val="autoZero"/>
        <c:auto val="1"/>
        <c:lblAlgn val="ctr"/>
        <c:lblOffset val="100"/>
        <c:tickLblSkip val="1"/>
        <c:tickMarkSkip val="1"/>
      </c:catAx>
      <c:valAx>
        <c:axId val="1264524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PHOSPHORUS  REMOVAL  %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45335515548281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15520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62819089900111"/>
          <c:y val="0.95581014729950897"/>
          <c:w val="0.12874583795782468"/>
          <c:h val="3.927986906710312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PONDNET!$C$3</c:f>
          <c:strCache>
            <c:ptCount val="1"/>
            <c:pt idx="0">
              <c:v>PONDNET TEST CASE</c:v>
            </c:pt>
          </c:strCache>
        </c:strRef>
      </c:tx>
      <c:layout>
        <c:manualLayout>
          <c:xMode val="edge"/>
          <c:yMode val="edge"/>
          <c:x val="0.42064372918978915"/>
          <c:y val="1.963993453355155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6.6592674805771399E-2"/>
          <c:y val="0.11129296235679216"/>
          <c:w val="0.9223085460599334"/>
          <c:h val="0.77577741407528666"/>
        </c:manualLayout>
      </c:layout>
      <c:barChart>
        <c:barDir val="col"/>
        <c:grouping val="clustered"/>
        <c:ser>
          <c:idx val="0"/>
          <c:order val="0"/>
          <c:tx>
            <c:v>POND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PONDNET!$C$5:$H$5</c:f>
              <c:strCache>
                <c:ptCount val="6"/>
                <c:pt idx="0">
                  <c:v>NURP</c:v>
                </c:pt>
                <c:pt idx="1">
                  <c:v>Pond A</c:v>
                </c:pt>
                <c:pt idx="2">
                  <c:v>Pond B</c:v>
                </c:pt>
                <c:pt idx="3">
                  <c:v>Pond C</c:v>
                </c:pt>
                <c:pt idx="4">
                  <c:v>Pond D</c:v>
                </c:pt>
                <c:pt idx="5">
                  <c:v>Pond E</c:v>
                </c:pt>
              </c:strCache>
            </c:strRef>
          </c:cat>
          <c:val>
            <c:numRef>
              <c:f>PONDNET!$C$17:$H$17</c:f>
              <c:numCache>
                <c:formatCode>General</c:formatCode>
                <c:ptCount val="6"/>
                <c:pt idx="0">
                  <c:v>61.787543933986996</c:v>
                </c:pt>
                <c:pt idx="1">
                  <c:v>61.753810355489883</c:v>
                </c:pt>
                <c:pt idx="2">
                  <c:v>49.134571774175505</c:v>
                </c:pt>
                <c:pt idx="3">
                  <c:v>37.605724602979087</c:v>
                </c:pt>
                <c:pt idx="4">
                  <c:v>29.74684391585939</c:v>
                </c:pt>
                <c:pt idx="5">
                  <c:v>24.27821460305417</c:v>
                </c:pt>
              </c:numCache>
            </c:numRef>
          </c:val>
        </c:ser>
        <c:ser>
          <c:idx val="1"/>
          <c:order val="1"/>
          <c:tx>
            <c:v>TOTAL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PONDNET!$C$5:$H$5</c:f>
              <c:strCache>
                <c:ptCount val="6"/>
                <c:pt idx="0">
                  <c:v>NURP</c:v>
                </c:pt>
                <c:pt idx="1">
                  <c:v>Pond A</c:v>
                </c:pt>
                <c:pt idx="2">
                  <c:v>Pond B</c:v>
                </c:pt>
                <c:pt idx="3">
                  <c:v>Pond C</c:v>
                </c:pt>
                <c:pt idx="4">
                  <c:v>Pond D</c:v>
                </c:pt>
                <c:pt idx="5">
                  <c:v>Pond E</c:v>
                </c:pt>
              </c:strCache>
            </c:strRef>
          </c:cat>
          <c:val>
            <c:numRef>
              <c:f>PONDNET!$C$18:$H$18</c:f>
              <c:numCache>
                <c:formatCode>General</c:formatCode>
                <c:ptCount val="6"/>
                <c:pt idx="0">
                  <c:v>61.785519433003365</c:v>
                </c:pt>
                <c:pt idx="1">
                  <c:v>61.751784067296789</c:v>
                </c:pt>
                <c:pt idx="2">
                  <c:v>49.131876917050967</c:v>
                </c:pt>
                <c:pt idx="3">
                  <c:v>68.261203194329198</c:v>
                </c:pt>
                <c:pt idx="4">
                  <c:v>77.702493540883864</c:v>
                </c:pt>
                <c:pt idx="5">
                  <c:v>83.115930010157939</c:v>
                </c:pt>
              </c:numCache>
            </c:numRef>
          </c:val>
        </c:ser>
        <c:axId val="127149952"/>
        <c:axId val="127151488"/>
      </c:barChart>
      <c:catAx>
        <c:axId val="127149952"/>
        <c:scaling>
          <c:orientation val="minMax"/>
        </c:scaling>
        <c:axPos val="b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51488"/>
        <c:crosses val="autoZero"/>
        <c:auto val="1"/>
        <c:lblAlgn val="ctr"/>
        <c:lblOffset val="100"/>
        <c:tickLblSkip val="1"/>
        <c:tickMarkSkip val="1"/>
      </c:catAx>
      <c:valAx>
        <c:axId val="1271514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PHOSPHORUS  REMOVAL  %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45335515548281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49952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62819089900111"/>
          <c:y val="0.95581014729950897"/>
          <c:w val="0.12874583795782468"/>
          <c:h val="3.927986906710312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PONDNET!$C$3</c:f>
          <c:strCache>
            <c:ptCount val="1"/>
            <c:pt idx="0">
              <c:v>PONDNET TEST CASE</c:v>
            </c:pt>
          </c:strCache>
        </c:strRef>
      </c:tx>
      <c:layout>
        <c:manualLayout>
          <c:xMode val="edge"/>
          <c:yMode val="edge"/>
          <c:x val="0.42064372918978915"/>
          <c:y val="1.963993453355155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7.4361820199778036E-2"/>
          <c:y val="0.11129296235679216"/>
          <c:w val="0.91453940066592676"/>
          <c:h val="0.77577741407528666"/>
        </c:manualLayout>
      </c:layout>
      <c:barChart>
        <c:barDir val="col"/>
        <c:grouping val="clustered"/>
        <c:ser>
          <c:idx val="0"/>
          <c:order val="0"/>
          <c:tx>
            <c:v>INFLOW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PONDNET!$C$5:$H$5</c:f>
              <c:strCache>
                <c:ptCount val="6"/>
                <c:pt idx="0">
                  <c:v>NURP</c:v>
                </c:pt>
                <c:pt idx="1">
                  <c:v>Pond A</c:v>
                </c:pt>
                <c:pt idx="2">
                  <c:v>Pond B</c:v>
                </c:pt>
                <c:pt idx="3">
                  <c:v>Pond C</c:v>
                </c:pt>
                <c:pt idx="4">
                  <c:v>Pond D</c:v>
                </c:pt>
                <c:pt idx="5">
                  <c:v>Pond E</c:v>
                </c:pt>
              </c:strCache>
            </c:strRef>
          </c:cat>
          <c:val>
            <c:numRef>
              <c:f>PONDNET!$C$38:$H$38</c:f>
              <c:numCache>
                <c:formatCode>General</c:formatCode>
                <c:ptCount val="6"/>
                <c:pt idx="0">
                  <c:v>108.72576000000001</c:v>
                </c:pt>
                <c:pt idx="1">
                  <c:v>40.77216</c:v>
                </c:pt>
                <c:pt idx="2">
                  <c:v>97.853183999999999</c:v>
                </c:pt>
                <c:pt idx="3">
                  <c:v>49.77344107420398</c:v>
                </c:pt>
                <c:pt idx="4">
                  <c:v>31.055777898412757</c:v>
                </c:pt>
                <c:pt idx="5">
                  <c:v>21.817664120115957</c:v>
                </c:pt>
              </c:numCache>
            </c:numRef>
          </c:val>
        </c:ser>
        <c:ser>
          <c:idx val="1"/>
          <c:order val="1"/>
          <c:tx>
            <c:v>OUTFLOW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PONDNET!$C$5:$H$5</c:f>
              <c:strCache>
                <c:ptCount val="6"/>
                <c:pt idx="0">
                  <c:v>NURP</c:v>
                </c:pt>
                <c:pt idx="1">
                  <c:v>Pond A</c:v>
                </c:pt>
                <c:pt idx="2">
                  <c:v>Pond B</c:v>
                </c:pt>
                <c:pt idx="3">
                  <c:v>Pond C</c:v>
                </c:pt>
                <c:pt idx="4">
                  <c:v>Pond D</c:v>
                </c:pt>
                <c:pt idx="5">
                  <c:v>Pond E</c:v>
                </c:pt>
              </c:strCache>
            </c:strRef>
          </c:cat>
          <c:val>
            <c:numRef>
              <c:f>PONDNET!$C$40:$H$40</c:f>
              <c:numCache>
                <c:formatCode>General</c:formatCode>
                <c:ptCount val="6"/>
                <c:pt idx="0">
                  <c:v>41.546783272438745</c:v>
                </c:pt>
                <c:pt idx="1">
                  <c:v>15.593797635763099</c:v>
                </c:pt>
                <c:pt idx="2">
                  <c:v>49.77344107420398</c:v>
                </c:pt>
                <c:pt idx="3">
                  <c:v>31.055777898412757</c:v>
                </c:pt>
                <c:pt idx="4">
                  <c:v>21.817664120115957</c:v>
                </c:pt>
                <c:pt idx="5">
                  <c:v>16.520724803660656</c:v>
                </c:pt>
              </c:numCache>
            </c:numRef>
          </c:val>
        </c:ser>
        <c:axId val="127101184"/>
        <c:axId val="127107072"/>
      </c:barChart>
      <c:catAx>
        <c:axId val="127101184"/>
        <c:scaling>
          <c:orientation val="minMax"/>
        </c:scaling>
        <c:axPos val="b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07072"/>
        <c:crosses val="autoZero"/>
        <c:auto val="1"/>
        <c:lblAlgn val="ctr"/>
        <c:lblOffset val="100"/>
        <c:tickLblSkip val="1"/>
        <c:tickMarkSkip val="1"/>
      </c:catAx>
      <c:valAx>
        <c:axId val="1271070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PHOSPHORUS LOAD (LBS/YR)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40425531914893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01184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4617092119866814"/>
          <c:y val="0.95581014729950897"/>
          <c:w val="0.169811320754717"/>
          <c:h val="3.927986906710312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PONDNET!$C$3</c:f>
          <c:strCache>
            <c:ptCount val="1"/>
            <c:pt idx="0">
              <c:v>PONDNET TEST CASE</c:v>
            </c:pt>
          </c:strCache>
        </c:strRef>
      </c:tx>
      <c:layout>
        <c:manualLayout>
          <c:xMode val="edge"/>
          <c:yMode val="edge"/>
          <c:x val="0.42064372918978915"/>
          <c:y val="1.963993453355155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7.4361820199778036E-2"/>
          <c:y val="0.11129296235679216"/>
          <c:w val="0.91453940066592676"/>
          <c:h val="0.77577741407528666"/>
        </c:manualLayout>
      </c:layout>
      <c:barChart>
        <c:barDir val="col"/>
        <c:grouping val="clustered"/>
        <c:ser>
          <c:idx val="0"/>
          <c:order val="0"/>
          <c:tx>
            <c:v>INFLOW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PONDNET!$C$5:$H$5</c:f>
              <c:strCache>
                <c:ptCount val="6"/>
                <c:pt idx="0">
                  <c:v>NURP</c:v>
                </c:pt>
                <c:pt idx="1">
                  <c:v>Pond A</c:v>
                </c:pt>
                <c:pt idx="2">
                  <c:v>Pond B</c:v>
                </c:pt>
                <c:pt idx="3">
                  <c:v>Pond C</c:v>
                </c:pt>
                <c:pt idx="4">
                  <c:v>Pond D</c:v>
                </c:pt>
                <c:pt idx="5">
                  <c:v>Pond E</c:v>
                </c:pt>
              </c:strCache>
            </c:strRef>
          </c:cat>
          <c:val>
            <c:numRef>
              <c:f>PONDNET!$C$49:$H$49</c:f>
              <c:numCache>
                <c:formatCode>General</c:formatCode>
                <c:ptCount val="6"/>
                <c:pt idx="0">
                  <c:v>600.03178807947029</c:v>
                </c:pt>
                <c:pt idx="1">
                  <c:v>600.03178807947018</c:v>
                </c:pt>
                <c:pt idx="2">
                  <c:v>600.03178807947018</c:v>
                </c:pt>
                <c:pt idx="3">
                  <c:v>305.20873849769424</c:v>
                </c:pt>
                <c:pt idx="4">
                  <c:v>190.43278083402475</c:v>
                </c:pt>
                <c:pt idx="5">
                  <c:v>133.78503875469681</c:v>
                </c:pt>
              </c:numCache>
            </c:numRef>
          </c:val>
        </c:ser>
        <c:ser>
          <c:idx val="1"/>
          <c:order val="1"/>
          <c:tx>
            <c:v>OUTFLOW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PONDNET!$C$5:$H$5</c:f>
              <c:strCache>
                <c:ptCount val="6"/>
                <c:pt idx="0">
                  <c:v>NURP</c:v>
                </c:pt>
                <c:pt idx="1">
                  <c:v>Pond A</c:v>
                </c:pt>
                <c:pt idx="2">
                  <c:v>Pond B</c:v>
                </c:pt>
                <c:pt idx="3">
                  <c:v>Pond C</c:v>
                </c:pt>
                <c:pt idx="4">
                  <c:v>Pond D</c:v>
                </c:pt>
                <c:pt idx="5">
                  <c:v>Pond E</c:v>
                </c:pt>
              </c:strCache>
            </c:strRef>
          </c:cat>
          <c:val>
            <c:numRef>
              <c:f>PONDNET!$C$50:$H$50</c:f>
              <c:numCache>
                <c:formatCode>General</c:formatCode>
                <c:ptCount val="6"/>
                <c:pt idx="0">
                  <c:v>229.28688340197985</c:v>
                </c:pt>
                <c:pt idx="1">
                  <c:v>229.48929559621928</c:v>
                </c:pt>
                <c:pt idx="2">
                  <c:v>305.20873849769424</c:v>
                </c:pt>
                <c:pt idx="3">
                  <c:v>190.43278083402475</c:v>
                </c:pt>
                <c:pt idx="4">
                  <c:v>133.78503875469681</c:v>
                </c:pt>
                <c:pt idx="5">
                  <c:v>101.30441993905232</c:v>
                </c:pt>
              </c:numCache>
            </c:numRef>
          </c:val>
        </c:ser>
        <c:axId val="121464704"/>
        <c:axId val="121488896"/>
      </c:barChart>
      <c:catAx>
        <c:axId val="121464704"/>
        <c:scaling>
          <c:orientation val="minMax"/>
        </c:scaling>
        <c:axPos val="b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488896"/>
        <c:crosses val="autoZero"/>
        <c:auto val="1"/>
        <c:lblAlgn val="ctr"/>
        <c:lblOffset val="100"/>
        <c:tickLblSkip val="1"/>
        <c:tickMarkSkip val="1"/>
      </c:catAx>
      <c:valAx>
        <c:axId val="1214888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PHOSPHORUS CONCENTRATION (PPB)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296235679214402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464704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4617092119866814"/>
          <c:y val="0.95581014729950897"/>
          <c:w val="0.169811320754717"/>
          <c:h val="3.927986906710312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/>
  <dimension ref="A1:K90"/>
  <sheetViews>
    <sheetView showGridLines="0" tabSelected="1" workbookViewId="0"/>
  </sheetViews>
  <sheetFormatPr defaultColWidth="8.625" defaultRowHeight="12"/>
  <cols>
    <col min="1" max="1" width="22.625" customWidth="1"/>
    <col min="2" max="2" width="9.625" customWidth="1"/>
  </cols>
  <sheetData>
    <row r="1" spans="1:8">
      <c r="A1" s="1" t="s">
        <v>0</v>
      </c>
      <c r="B1" s="1" t="s">
        <v>1</v>
      </c>
    </row>
    <row r="2" spans="1:8">
      <c r="A2" s="1" t="s">
        <v>2</v>
      </c>
      <c r="D2" s="1" t="s">
        <v>3</v>
      </c>
    </row>
    <row r="3" spans="1:8">
      <c r="B3" s="1" t="s">
        <v>4</v>
      </c>
      <c r="C3" s="2" t="s">
        <v>5</v>
      </c>
    </row>
    <row r="4" spans="1:8">
      <c r="A4" s="1" t="s">
        <v>6</v>
      </c>
      <c r="B4" s="1" t="s">
        <v>7</v>
      </c>
    </row>
    <row r="5" spans="1:8">
      <c r="A5" s="1" t="s">
        <v>8</v>
      </c>
      <c r="C5" s="3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2" t="s">
        <v>14</v>
      </c>
    </row>
    <row r="6" spans="1:8">
      <c r="A6" s="1" t="s">
        <v>15</v>
      </c>
      <c r="B6" s="1" t="s">
        <v>16</v>
      </c>
      <c r="C6" s="5">
        <v>100</v>
      </c>
      <c r="D6" s="6">
        <v>10</v>
      </c>
      <c r="E6" s="6">
        <v>20</v>
      </c>
      <c r="F6" s="6">
        <v>0</v>
      </c>
      <c r="G6" s="6">
        <v>0</v>
      </c>
      <c r="H6" s="6">
        <v>0</v>
      </c>
    </row>
    <row r="7" spans="1:8">
      <c r="A7" s="1" t="s">
        <v>17</v>
      </c>
      <c r="B7" s="1" t="s">
        <v>18</v>
      </c>
      <c r="C7" s="5">
        <v>0.2</v>
      </c>
      <c r="D7" s="6">
        <v>0.75</v>
      </c>
      <c r="E7" s="6">
        <v>0.9</v>
      </c>
      <c r="F7" s="6">
        <v>0</v>
      </c>
      <c r="G7" s="6">
        <v>0</v>
      </c>
      <c r="H7" s="6">
        <v>0</v>
      </c>
    </row>
    <row r="8" spans="1:8">
      <c r="A8" s="1" t="s">
        <v>19</v>
      </c>
      <c r="B8" s="1" t="s">
        <v>16</v>
      </c>
      <c r="C8" s="5">
        <v>1</v>
      </c>
      <c r="D8" s="7">
        <f>132*132/43560</f>
        <v>0.4</v>
      </c>
      <c r="E8" s="6">
        <f>0.65/4</f>
        <v>0.16250000000000001</v>
      </c>
      <c r="F8" s="6">
        <f>E8</f>
        <v>0.16250000000000001</v>
      </c>
      <c r="G8" s="6">
        <f>E8</f>
        <v>0.16250000000000001</v>
      </c>
      <c r="H8" s="6">
        <f>F8</f>
        <v>0.16250000000000001</v>
      </c>
    </row>
    <row r="9" spans="1:8">
      <c r="A9" s="1" t="s">
        <v>20</v>
      </c>
      <c r="B9" s="1" t="s">
        <v>21</v>
      </c>
      <c r="C9" s="13"/>
      <c r="D9" s="12">
        <v>4</v>
      </c>
      <c r="E9" s="12">
        <v>7</v>
      </c>
      <c r="F9" s="12">
        <f>E9</f>
        <v>7</v>
      </c>
      <c r="G9" s="12">
        <f>F9</f>
        <v>7</v>
      </c>
      <c r="H9" s="12">
        <f>G9</f>
        <v>7</v>
      </c>
    </row>
    <row r="10" spans="1:8">
      <c r="A10" s="1" t="s">
        <v>22</v>
      </c>
      <c r="B10" s="1" t="s">
        <v>23</v>
      </c>
      <c r="C10" s="5">
        <v>0</v>
      </c>
      <c r="D10" s="6">
        <v>0</v>
      </c>
      <c r="E10" s="6">
        <v>0</v>
      </c>
      <c r="F10" s="11">
        <f t="shared" ref="F10:H11" si="0">E14</f>
        <v>49.77344107420398</v>
      </c>
      <c r="G10" s="11">
        <f t="shared" si="0"/>
        <v>31.055777898412757</v>
      </c>
      <c r="H10" s="11">
        <f t="shared" si="0"/>
        <v>21.817664120115957</v>
      </c>
    </row>
    <row r="11" spans="1:8">
      <c r="A11" s="1" t="s">
        <v>24</v>
      </c>
      <c r="B11" s="1" t="s">
        <v>25</v>
      </c>
      <c r="C11" s="5">
        <v>0</v>
      </c>
      <c r="D11" s="6">
        <v>0</v>
      </c>
      <c r="E11" s="6">
        <v>0</v>
      </c>
      <c r="F11" s="12">
        <f t="shared" si="0"/>
        <v>60</v>
      </c>
      <c r="G11" s="12">
        <f t="shared" si="0"/>
        <v>60</v>
      </c>
      <c r="H11" s="12">
        <f t="shared" si="0"/>
        <v>60</v>
      </c>
    </row>
    <row r="13" spans="1:8">
      <c r="A13" s="1" t="s">
        <v>26</v>
      </c>
    </row>
    <row r="14" spans="1:8">
      <c r="A14" s="1" t="s">
        <v>27</v>
      </c>
      <c r="B14" s="1" t="s">
        <v>23</v>
      </c>
      <c r="C14" s="10">
        <f t="shared" ref="C14:H14" si="1">C40</f>
        <v>41.546783272438745</v>
      </c>
      <c r="D14" s="10">
        <f t="shared" si="1"/>
        <v>15.593797635763099</v>
      </c>
      <c r="E14" s="10">
        <f t="shared" si="1"/>
        <v>49.77344107420398</v>
      </c>
      <c r="F14" s="10">
        <f t="shared" si="1"/>
        <v>31.055777898412757</v>
      </c>
      <c r="G14" s="10">
        <f t="shared" si="1"/>
        <v>21.817664120115957</v>
      </c>
      <c r="H14" s="10">
        <f t="shared" si="1"/>
        <v>16.520724803660656</v>
      </c>
    </row>
    <row r="15" spans="1:8">
      <c r="A15" s="1" t="s">
        <v>28</v>
      </c>
      <c r="B15" s="1" t="s">
        <v>25</v>
      </c>
      <c r="C15" s="5">
        <f t="shared" ref="C15:H15" si="2">C33</f>
        <v>66.666666666666671</v>
      </c>
      <c r="D15" s="5">
        <f t="shared" si="2"/>
        <v>25</v>
      </c>
      <c r="E15" s="5">
        <f t="shared" si="2"/>
        <v>60</v>
      </c>
      <c r="F15" s="5">
        <f t="shared" si="2"/>
        <v>60</v>
      </c>
      <c r="G15" s="5">
        <f t="shared" si="2"/>
        <v>60</v>
      </c>
      <c r="H15" s="5">
        <f t="shared" si="2"/>
        <v>60</v>
      </c>
    </row>
    <row r="16" spans="1:8">
      <c r="A16" s="1" t="s">
        <v>29</v>
      </c>
      <c r="B16" s="1" t="s">
        <v>30</v>
      </c>
      <c r="C16" s="5">
        <f t="shared" ref="C16:H16" si="3">C50</f>
        <v>229.28688340197985</v>
      </c>
      <c r="D16" s="5">
        <f t="shared" si="3"/>
        <v>229.48929559621928</v>
      </c>
      <c r="E16" s="5">
        <f t="shared" si="3"/>
        <v>305.20873849769424</v>
      </c>
      <c r="F16" s="5">
        <f t="shared" si="3"/>
        <v>190.43278083402475</v>
      </c>
      <c r="G16" s="5">
        <f t="shared" si="3"/>
        <v>133.78503875469681</v>
      </c>
      <c r="H16" s="5">
        <f t="shared" si="3"/>
        <v>101.30441993905232</v>
      </c>
    </row>
    <row r="17" spans="1:11">
      <c r="A17" s="1" t="s">
        <v>31</v>
      </c>
      <c r="B17" s="1" t="s">
        <v>32</v>
      </c>
      <c r="C17" s="5">
        <f t="shared" ref="C17:H17" si="4">100*(1-C52)</f>
        <v>61.787543933986996</v>
      </c>
      <c r="D17" s="5">
        <f t="shared" si="4"/>
        <v>61.753810355489883</v>
      </c>
      <c r="E17" s="5">
        <f t="shared" si="4"/>
        <v>49.134571774175505</v>
      </c>
      <c r="F17" s="5">
        <f t="shared" si="4"/>
        <v>37.605724602979087</v>
      </c>
      <c r="G17" s="5">
        <f t="shared" si="4"/>
        <v>29.74684391585939</v>
      </c>
      <c r="H17" s="5">
        <f t="shared" si="4"/>
        <v>24.27821460305417</v>
      </c>
    </row>
    <row r="18" spans="1:11">
      <c r="A18" s="1" t="s">
        <v>33</v>
      </c>
      <c r="B18" s="1" t="s">
        <v>32</v>
      </c>
      <c r="C18" s="5">
        <f t="shared" ref="C18:H18" si="5">100*(1-C16/C23)</f>
        <v>61.785519433003365</v>
      </c>
      <c r="D18" s="5">
        <f t="shared" si="5"/>
        <v>61.751784067296789</v>
      </c>
      <c r="E18" s="5">
        <f t="shared" si="5"/>
        <v>49.131876917050967</v>
      </c>
      <c r="F18" s="5">
        <f t="shared" si="5"/>
        <v>68.261203194329198</v>
      </c>
      <c r="G18" s="5">
        <f t="shared" si="5"/>
        <v>77.702493540883864</v>
      </c>
      <c r="H18" s="5">
        <f t="shared" si="5"/>
        <v>83.115930010157939</v>
      </c>
    </row>
    <row r="20" spans="1:11">
      <c r="A20" s="1" t="s">
        <v>34</v>
      </c>
    </row>
    <row r="21" spans="1:11">
      <c r="A21" s="1" t="s">
        <v>35</v>
      </c>
      <c r="B21" s="1" t="s">
        <v>36</v>
      </c>
      <c r="C21" s="6">
        <v>0.5</v>
      </c>
      <c r="D21" s="6">
        <v>0.5</v>
      </c>
      <c r="E21" s="6">
        <v>0.5</v>
      </c>
      <c r="F21" s="6">
        <v>0.5</v>
      </c>
      <c r="G21" s="6">
        <v>0.5</v>
      </c>
      <c r="H21" s="6">
        <v>0.5</v>
      </c>
    </row>
    <row r="22" spans="1:11">
      <c r="A22" s="1" t="s">
        <v>37</v>
      </c>
      <c r="B22" s="1" t="s">
        <v>38</v>
      </c>
      <c r="C22" s="6">
        <v>20</v>
      </c>
      <c r="D22" s="6">
        <v>20</v>
      </c>
      <c r="E22" s="6">
        <v>20</v>
      </c>
      <c r="F22" s="6">
        <v>20</v>
      </c>
      <c r="G22" s="6">
        <v>20</v>
      </c>
      <c r="H22" s="6">
        <v>20</v>
      </c>
    </row>
    <row r="23" spans="1:11" ht="18.75" customHeight="1">
      <c r="A23" s="8" t="s">
        <v>39</v>
      </c>
      <c r="B23" s="8" t="s">
        <v>30</v>
      </c>
      <c r="C23" s="9">
        <v>600</v>
      </c>
      <c r="D23" s="9">
        <v>600</v>
      </c>
      <c r="E23" s="9">
        <v>600</v>
      </c>
      <c r="F23" s="9">
        <v>600</v>
      </c>
      <c r="G23" s="9">
        <v>600</v>
      </c>
      <c r="H23" s="9">
        <v>600</v>
      </c>
      <c r="I23" s="14"/>
      <c r="J23" s="15"/>
      <c r="K23" s="15"/>
    </row>
    <row r="24" spans="1:11">
      <c r="A24" s="1" t="s">
        <v>40</v>
      </c>
      <c r="B24" s="1" t="s">
        <v>18</v>
      </c>
      <c r="C24" s="6">
        <v>0.3</v>
      </c>
      <c r="D24" s="6">
        <v>0.3</v>
      </c>
      <c r="E24" s="6">
        <v>0.3</v>
      </c>
      <c r="F24" s="6">
        <v>0.3</v>
      </c>
      <c r="G24" s="6">
        <v>0.3</v>
      </c>
      <c r="H24" s="6">
        <v>0.3</v>
      </c>
    </row>
    <row r="25" spans="1:11">
      <c r="A25" s="1" t="s">
        <v>41</v>
      </c>
      <c r="B25" s="1" t="s">
        <v>18</v>
      </c>
      <c r="C25" s="6">
        <v>1</v>
      </c>
      <c r="D25" s="6">
        <v>1</v>
      </c>
      <c r="E25" s="6">
        <v>1</v>
      </c>
      <c r="F25" s="6">
        <v>1</v>
      </c>
      <c r="G25" s="6">
        <v>1</v>
      </c>
      <c r="H25" s="6">
        <v>1</v>
      </c>
    </row>
    <row r="26" spans="1:11">
      <c r="A26" s="1" t="s">
        <v>42</v>
      </c>
      <c r="B26" s="1" t="s">
        <v>43</v>
      </c>
      <c r="C26" s="5">
        <f t="shared" ref="C26:H26" si="6">C7*C22/C21</f>
        <v>8</v>
      </c>
      <c r="D26" s="5">
        <f t="shared" si="6"/>
        <v>30</v>
      </c>
      <c r="E26" s="5">
        <f t="shared" si="6"/>
        <v>36</v>
      </c>
      <c r="F26" s="5">
        <f t="shared" si="6"/>
        <v>0</v>
      </c>
      <c r="G26" s="5">
        <f t="shared" si="6"/>
        <v>0</v>
      </c>
      <c r="H26" s="5">
        <f t="shared" si="6"/>
        <v>0</v>
      </c>
    </row>
    <row r="27" spans="1:11">
      <c r="A27" s="1" t="s">
        <v>44</v>
      </c>
      <c r="B27" s="1" t="s">
        <v>45</v>
      </c>
      <c r="C27" s="5">
        <f t="shared" ref="C27:H27" si="7">C23*C26*0.000000001*62.4*43560/12</f>
        <v>1.0872576</v>
      </c>
      <c r="D27" s="5">
        <f t="shared" si="7"/>
        <v>4.077216</v>
      </c>
      <c r="E27" s="5">
        <f t="shared" si="7"/>
        <v>4.8926591999999998</v>
      </c>
      <c r="F27" s="5">
        <f t="shared" si="7"/>
        <v>0</v>
      </c>
      <c r="G27" s="5">
        <f t="shared" si="7"/>
        <v>0</v>
      </c>
      <c r="H27" s="5">
        <f t="shared" si="7"/>
        <v>0</v>
      </c>
    </row>
    <row r="29" spans="1:11">
      <c r="A29" s="1" t="s">
        <v>46</v>
      </c>
    </row>
    <row r="30" spans="1:11">
      <c r="A30" s="1" t="s">
        <v>47</v>
      </c>
      <c r="B30" s="1" t="s">
        <v>25</v>
      </c>
      <c r="C30" s="5">
        <f t="shared" ref="C30:H30" si="8">C26*C6/12</f>
        <v>66.666666666666671</v>
      </c>
      <c r="D30" s="5">
        <f t="shared" si="8"/>
        <v>25</v>
      </c>
      <c r="E30" s="5">
        <f t="shared" si="8"/>
        <v>60</v>
      </c>
      <c r="F30" s="5">
        <f t="shared" si="8"/>
        <v>0</v>
      </c>
      <c r="G30" s="5">
        <f t="shared" si="8"/>
        <v>0</v>
      </c>
      <c r="H30" s="5">
        <f t="shared" si="8"/>
        <v>0</v>
      </c>
    </row>
    <row r="31" spans="1:11">
      <c r="A31" s="1" t="s">
        <v>48</v>
      </c>
      <c r="B31" s="1" t="s">
        <v>25</v>
      </c>
      <c r="C31" s="5">
        <f t="shared" ref="C31:H31" si="9">C11</f>
        <v>0</v>
      </c>
      <c r="D31" s="5">
        <f t="shared" si="9"/>
        <v>0</v>
      </c>
      <c r="E31" s="5">
        <f t="shared" si="9"/>
        <v>0</v>
      </c>
      <c r="F31" s="5">
        <f t="shared" si="9"/>
        <v>60</v>
      </c>
      <c r="G31" s="5">
        <f t="shared" si="9"/>
        <v>60</v>
      </c>
      <c r="H31" s="5">
        <f t="shared" si="9"/>
        <v>60</v>
      </c>
    </row>
    <row r="32" spans="1:11">
      <c r="A32" s="1" t="s">
        <v>49</v>
      </c>
      <c r="B32" s="1" t="s">
        <v>25</v>
      </c>
      <c r="C32" s="5">
        <f t="shared" ref="C32:H32" si="10">C30+C31</f>
        <v>66.666666666666671</v>
      </c>
      <c r="D32" s="5">
        <f t="shared" si="10"/>
        <v>25</v>
      </c>
      <c r="E32" s="5">
        <f t="shared" si="10"/>
        <v>60</v>
      </c>
      <c r="F32" s="5">
        <f t="shared" si="10"/>
        <v>60</v>
      </c>
      <c r="G32" s="5">
        <f t="shared" si="10"/>
        <v>60</v>
      </c>
      <c r="H32" s="5">
        <f t="shared" si="10"/>
        <v>60</v>
      </c>
    </row>
    <row r="33" spans="1:8">
      <c r="A33" s="1" t="s">
        <v>50</v>
      </c>
      <c r="B33" s="1" t="s">
        <v>25</v>
      </c>
      <c r="C33" s="5">
        <f t="shared" ref="C33:H33" si="11">C32</f>
        <v>66.666666666666671</v>
      </c>
      <c r="D33" s="5">
        <f t="shared" si="11"/>
        <v>25</v>
      </c>
      <c r="E33" s="5">
        <f t="shared" si="11"/>
        <v>60</v>
      </c>
      <c r="F33" s="5">
        <f t="shared" si="11"/>
        <v>60</v>
      </c>
      <c r="G33" s="5">
        <f t="shared" si="11"/>
        <v>60</v>
      </c>
      <c r="H33" s="5">
        <f t="shared" si="11"/>
        <v>60</v>
      </c>
    </row>
    <row r="35" spans="1:8">
      <c r="A35" s="1" t="s">
        <v>51</v>
      </c>
    </row>
    <row r="36" spans="1:8">
      <c r="A36" s="1" t="s">
        <v>47</v>
      </c>
      <c r="B36" s="1" t="s">
        <v>23</v>
      </c>
      <c r="C36" s="5">
        <f t="shared" ref="C36:H36" si="12">C6*C27</f>
        <v>108.72576000000001</v>
      </c>
      <c r="D36" s="5">
        <f t="shared" si="12"/>
        <v>40.77216</v>
      </c>
      <c r="E36" s="5">
        <f t="shared" si="12"/>
        <v>97.853183999999999</v>
      </c>
      <c r="F36" s="5">
        <f t="shared" si="12"/>
        <v>0</v>
      </c>
      <c r="G36" s="5">
        <f t="shared" si="12"/>
        <v>0</v>
      </c>
      <c r="H36" s="5">
        <f t="shared" si="12"/>
        <v>0</v>
      </c>
    </row>
    <row r="37" spans="1:8">
      <c r="A37" s="1" t="s">
        <v>48</v>
      </c>
      <c r="B37" s="1" t="s">
        <v>23</v>
      </c>
      <c r="C37" s="5">
        <f t="shared" ref="C37:H37" si="13">C10</f>
        <v>0</v>
      </c>
      <c r="D37" s="5">
        <f t="shared" si="13"/>
        <v>0</v>
      </c>
      <c r="E37" s="5">
        <f t="shared" si="13"/>
        <v>0</v>
      </c>
      <c r="F37" s="5">
        <f t="shared" si="13"/>
        <v>49.77344107420398</v>
      </c>
      <c r="G37" s="5">
        <f t="shared" si="13"/>
        <v>31.055777898412757</v>
      </c>
      <c r="H37" s="5">
        <f t="shared" si="13"/>
        <v>21.817664120115957</v>
      </c>
    </row>
    <row r="38" spans="1:8">
      <c r="A38" s="1" t="s">
        <v>49</v>
      </c>
      <c r="B38" s="1" t="s">
        <v>23</v>
      </c>
      <c r="C38" s="5">
        <f t="shared" ref="C38:H38" si="14">C36+C37</f>
        <v>108.72576000000001</v>
      </c>
      <c r="D38" s="5">
        <f t="shared" si="14"/>
        <v>40.77216</v>
      </c>
      <c r="E38" s="5">
        <f t="shared" si="14"/>
        <v>97.853183999999999</v>
      </c>
      <c r="F38" s="5">
        <f t="shared" si="14"/>
        <v>49.77344107420398</v>
      </c>
      <c r="G38" s="5">
        <f t="shared" si="14"/>
        <v>31.055777898412757</v>
      </c>
      <c r="H38" s="5">
        <f t="shared" si="14"/>
        <v>21.817664120115957</v>
      </c>
    </row>
    <row r="39" spans="1:8">
      <c r="A39" s="1" t="s">
        <v>52</v>
      </c>
      <c r="B39" s="1" t="s">
        <v>23</v>
      </c>
      <c r="C39" s="5">
        <f t="shared" ref="C39:H39" si="15">C38-C40</f>
        <v>67.178976727561263</v>
      </c>
      <c r="D39" s="5">
        <f t="shared" si="15"/>
        <v>25.1783623642369</v>
      </c>
      <c r="E39" s="5">
        <f t="shared" si="15"/>
        <v>48.079742925796019</v>
      </c>
      <c r="F39" s="5">
        <f t="shared" si="15"/>
        <v>18.717663175791223</v>
      </c>
      <c r="G39" s="5">
        <f t="shared" si="15"/>
        <v>9.2381137782967997</v>
      </c>
      <c r="H39" s="5">
        <f t="shared" si="15"/>
        <v>5.2969393164553011</v>
      </c>
    </row>
    <row r="40" spans="1:8">
      <c r="A40" s="1" t="s">
        <v>50</v>
      </c>
      <c r="B40" s="1" t="s">
        <v>23</v>
      </c>
      <c r="C40" s="5">
        <f t="shared" ref="C40:H40" si="16">C38*C52</f>
        <v>41.546783272438745</v>
      </c>
      <c r="D40" s="5">
        <f t="shared" si="16"/>
        <v>15.593797635763099</v>
      </c>
      <c r="E40" s="5">
        <f t="shared" si="16"/>
        <v>49.77344107420398</v>
      </c>
      <c r="F40" s="5">
        <f t="shared" si="16"/>
        <v>31.055777898412757</v>
      </c>
      <c r="G40" s="5">
        <f t="shared" si="16"/>
        <v>21.817664120115957</v>
      </c>
      <c r="H40" s="5">
        <f t="shared" si="16"/>
        <v>16.520724803660656</v>
      </c>
    </row>
    <row r="42" spans="1:8">
      <c r="A42" s="1" t="s">
        <v>53</v>
      </c>
    </row>
    <row r="43" spans="1:8">
      <c r="A43" s="1" t="s">
        <v>54</v>
      </c>
      <c r="B43" s="1" t="s">
        <v>55</v>
      </c>
      <c r="C43" s="5">
        <f>C44</f>
        <v>4.166666666666667</v>
      </c>
      <c r="D43" s="5">
        <f>D8*D9</f>
        <v>1.6</v>
      </c>
      <c r="E43" s="5">
        <f>E9*E8</f>
        <v>1.1375</v>
      </c>
      <c r="F43" s="5">
        <f>F9*F8</f>
        <v>1.1375</v>
      </c>
      <c r="G43" s="5">
        <f>G9*G8</f>
        <v>1.1375</v>
      </c>
      <c r="H43" s="5">
        <f>H9*H8</f>
        <v>1.1375</v>
      </c>
    </row>
    <row r="44" spans="1:8">
      <c r="A44" s="1" t="s">
        <v>56</v>
      </c>
      <c r="B44" s="1" t="s">
        <v>55</v>
      </c>
      <c r="C44" s="5">
        <f t="shared" ref="C44:H44" si="17">2.5*C7*C6/12</f>
        <v>4.166666666666667</v>
      </c>
      <c r="D44" s="5">
        <f t="shared" si="17"/>
        <v>1.5625</v>
      </c>
      <c r="E44" s="5">
        <f t="shared" si="17"/>
        <v>3.75</v>
      </c>
      <c r="F44" s="5">
        <f t="shared" si="17"/>
        <v>0</v>
      </c>
      <c r="G44" s="5">
        <f t="shared" si="17"/>
        <v>0</v>
      </c>
      <c r="H44" s="5">
        <f t="shared" si="17"/>
        <v>0</v>
      </c>
    </row>
    <row r="45" spans="1:8">
      <c r="A45" s="1" t="s">
        <v>57</v>
      </c>
      <c r="B45" s="1" t="s">
        <v>38</v>
      </c>
      <c r="C45" s="5">
        <f t="shared" ref="C45:H45" si="18">C43*12/(C6*C7)</f>
        <v>2.5</v>
      </c>
      <c r="D45" s="5">
        <f t="shared" si="18"/>
        <v>2.5600000000000005</v>
      </c>
      <c r="E45" s="5">
        <f t="shared" si="18"/>
        <v>0.7583333333333333</v>
      </c>
      <c r="F45" s="5" t="e">
        <f t="shared" si="18"/>
        <v>#DIV/0!</v>
      </c>
      <c r="G45" s="5" t="e">
        <f t="shared" si="18"/>
        <v>#DIV/0!</v>
      </c>
      <c r="H45" s="5" t="e">
        <f t="shared" si="18"/>
        <v>#DIV/0!</v>
      </c>
    </row>
    <row r="46" spans="1:8">
      <c r="A46" s="1" t="s">
        <v>58</v>
      </c>
      <c r="B46" s="1" t="s">
        <v>59</v>
      </c>
      <c r="C46" s="5">
        <f t="shared" ref="C46:H46" si="19">C43/C33</f>
        <v>6.25E-2</v>
      </c>
      <c r="D46" s="5">
        <f t="shared" si="19"/>
        <v>6.4000000000000001E-2</v>
      </c>
      <c r="E46" s="5">
        <f t="shared" si="19"/>
        <v>1.8958333333333334E-2</v>
      </c>
      <c r="F46" s="5">
        <f t="shared" si="19"/>
        <v>1.8958333333333334E-2</v>
      </c>
      <c r="G46" s="5">
        <f t="shared" si="19"/>
        <v>1.8958333333333334E-2</v>
      </c>
      <c r="H46" s="5">
        <f t="shared" si="19"/>
        <v>1.8958333333333334E-2</v>
      </c>
    </row>
    <row r="47" spans="1:8">
      <c r="A47" s="1" t="s">
        <v>58</v>
      </c>
      <c r="B47" s="1" t="s">
        <v>60</v>
      </c>
      <c r="C47" s="5">
        <f t="shared" ref="C47:H47" si="20">C46*365</f>
        <v>22.8125</v>
      </c>
      <c r="D47" s="5">
        <f t="shared" si="20"/>
        <v>23.36</v>
      </c>
      <c r="E47" s="5">
        <f t="shared" si="20"/>
        <v>6.9197916666666668</v>
      </c>
      <c r="F47" s="5">
        <f t="shared" si="20"/>
        <v>6.9197916666666668</v>
      </c>
      <c r="G47" s="5">
        <f t="shared" si="20"/>
        <v>6.9197916666666668</v>
      </c>
      <c r="H47" s="5">
        <f t="shared" si="20"/>
        <v>6.9197916666666668</v>
      </c>
    </row>
    <row r="48" spans="1:8">
      <c r="A48" s="1" t="s">
        <v>61</v>
      </c>
      <c r="B48" s="1" t="s">
        <v>62</v>
      </c>
      <c r="C48" s="5">
        <f t="shared" ref="C48:H48" si="21">C33/C8</f>
        <v>66.666666666666671</v>
      </c>
      <c r="D48" s="5">
        <f t="shared" si="21"/>
        <v>62.5</v>
      </c>
      <c r="E48" s="5">
        <f t="shared" si="21"/>
        <v>369.23076923076923</v>
      </c>
      <c r="F48" s="5">
        <f t="shared" si="21"/>
        <v>369.23076923076923</v>
      </c>
      <c r="G48" s="5">
        <f t="shared" si="21"/>
        <v>369.23076923076923</v>
      </c>
      <c r="H48" s="5">
        <f t="shared" si="21"/>
        <v>369.23076923076923</v>
      </c>
    </row>
    <row r="49" spans="1:8">
      <c r="A49" s="1" t="s">
        <v>63</v>
      </c>
      <c r="B49" s="1" t="s">
        <v>30</v>
      </c>
      <c r="C49" s="5">
        <f t="shared" ref="C49:H49" si="22">C38/(C33*0.002718)</f>
        <v>600.03178807947029</v>
      </c>
      <c r="D49" s="5">
        <f t="shared" si="22"/>
        <v>600.03178807947018</v>
      </c>
      <c r="E49" s="5">
        <f t="shared" si="22"/>
        <v>600.03178807947018</v>
      </c>
      <c r="F49" s="5">
        <f t="shared" si="22"/>
        <v>305.20873849769424</v>
      </c>
      <c r="G49" s="5">
        <f t="shared" si="22"/>
        <v>190.43278083402475</v>
      </c>
      <c r="H49" s="5">
        <f t="shared" si="22"/>
        <v>133.78503875469681</v>
      </c>
    </row>
    <row r="50" spans="1:8">
      <c r="A50" s="1" t="s">
        <v>64</v>
      </c>
      <c r="B50" s="1" t="s">
        <v>30</v>
      </c>
      <c r="C50" s="5">
        <f t="shared" ref="C50:H50" si="23">C49*C52</f>
        <v>229.28688340197985</v>
      </c>
      <c r="D50" s="5">
        <f t="shared" si="23"/>
        <v>229.48929559621928</v>
      </c>
      <c r="E50" s="5">
        <f t="shared" si="23"/>
        <v>305.20873849769424</v>
      </c>
      <c r="F50" s="5">
        <f t="shared" si="23"/>
        <v>190.43278083402475</v>
      </c>
      <c r="G50" s="5">
        <f t="shared" si="23"/>
        <v>133.78503875469681</v>
      </c>
      <c r="H50" s="5">
        <f t="shared" si="23"/>
        <v>101.30441993905232</v>
      </c>
    </row>
    <row r="51" spans="1:8">
      <c r="A51" s="1" t="s">
        <v>65</v>
      </c>
      <c r="B51" s="1" t="s">
        <v>18</v>
      </c>
      <c r="C51" s="5">
        <f t="shared" ref="C51:H51" si="24">0.056*C25*C49*C46*C48/(C24*(C48+13.3*3.28))</f>
        <v>4.2314676738600747</v>
      </c>
      <c r="D51" s="5">
        <f t="shared" si="24"/>
        <v>4.2217004174299673</v>
      </c>
      <c r="E51" s="5">
        <f t="shared" si="24"/>
        <v>1.8990734632535959</v>
      </c>
      <c r="F51" s="5">
        <f t="shared" si="24"/>
        <v>0.96597184940693726</v>
      </c>
      <c r="G51" s="5">
        <f t="shared" si="24"/>
        <v>0.60271113597666071</v>
      </c>
      <c r="H51" s="5">
        <f t="shared" si="24"/>
        <v>0.42342359509418037</v>
      </c>
    </row>
    <row r="52" spans="1:8">
      <c r="A52" s="1" t="s">
        <v>66</v>
      </c>
      <c r="B52" s="1" t="s">
        <v>18</v>
      </c>
      <c r="C52" s="5">
        <f t="shared" ref="C52:H52" si="25">(-1+SQRT(1+4*C51))/(2*C51)</f>
        <v>0.38212456066013006</v>
      </c>
      <c r="D52" s="5">
        <f t="shared" si="25"/>
        <v>0.38246189644510126</v>
      </c>
      <c r="E52" s="5">
        <f t="shared" si="25"/>
        <v>0.50865428225824494</v>
      </c>
      <c r="F52" s="5">
        <f t="shared" si="25"/>
        <v>0.62394275397020915</v>
      </c>
      <c r="G52" s="5">
        <f t="shared" si="25"/>
        <v>0.70253156084140611</v>
      </c>
      <c r="H52" s="5">
        <f t="shared" si="25"/>
        <v>0.75721785396945829</v>
      </c>
    </row>
    <row r="86" spans="1:2">
      <c r="A86" s="1" t="s">
        <v>67</v>
      </c>
      <c r="B86" s="1" t="s">
        <v>68</v>
      </c>
    </row>
    <row r="87" spans="1:2">
      <c r="B87" s="1" t="s">
        <v>69</v>
      </c>
    </row>
    <row r="88" spans="1:2">
      <c r="B88" s="1" t="s">
        <v>70</v>
      </c>
    </row>
    <row r="89" spans="1:2">
      <c r="B89" s="1" t="s">
        <v>71</v>
      </c>
    </row>
    <row r="90" spans="1:2">
      <c r="B90" s="1" t="s">
        <v>72</v>
      </c>
    </row>
  </sheetData>
  <mergeCells count="1">
    <mergeCell ref="I23:K23"/>
  </mergeCells>
  <phoneticPr fontId="0" type="noConversion"/>
  <pageMargins left="0.5" right="0.5" top="1" bottom="0.75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PONDNET</vt:lpstr>
      <vt:lpstr>Current</vt:lpstr>
      <vt:lpstr>REMOVAL</vt:lpstr>
      <vt:lpstr>LOAD</vt:lpstr>
      <vt:lpstr>CONC</vt:lpstr>
      <vt:lpstr>\g</vt:lpstr>
      <vt:lpstr>PONDNET!Print_Area</vt:lpstr>
      <vt:lpstr>PONDNET!Print_Area_MI</vt:lpstr>
    </vt:vector>
  </TitlesOfParts>
  <Company>Hennepin County - Public Works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Durgunoglu</dc:creator>
  <cp:lastModifiedBy>BLove</cp:lastModifiedBy>
  <cp:lastPrinted>2015-10-02T14:14:03Z</cp:lastPrinted>
  <dcterms:created xsi:type="dcterms:W3CDTF">2005-03-08T14:51:28Z</dcterms:created>
  <dcterms:modified xsi:type="dcterms:W3CDTF">2015-10-02T14:59:20Z</dcterms:modified>
</cp:coreProperties>
</file>